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K070\"/>
    </mc:Choice>
  </mc:AlternateContent>
  <bookViews>
    <workbookView xWindow="-225" yWindow="60" windowWidth="25050" windowHeight="12675"/>
  </bookViews>
  <sheets>
    <sheet name="K070004" sheetId="4" r:id="rId1"/>
    <sheet name="Sheet3" sheetId="3" r:id="rId2"/>
  </sheets>
  <definedNames>
    <definedName name="BA" localSheetId="0">'K070004'!#REF!</definedName>
    <definedName name="BA">Sheet3!$S$19</definedName>
    <definedName name="CE" localSheetId="0">'K070004'!#REF!</definedName>
    <definedName name="CE">Sheet3!$S$17</definedName>
    <definedName name="CEP" localSheetId="0">'K070004'!#REF!</definedName>
    <definedName name="CEP">Sheet3!$S$16</definedName>
    <definedName name="FM" localSheetId="0">'K070004'!#REF!</definedName>
    <definedName name="FM">Sheet3!$S$15</definedName>
    <definedName name="FP" localSheetId="0">#REF!</definedName>
    <definedName name="FP">#REF!</definedName>
    <definedName name="GRUP" localSheetId="0">'K070004'!#REF!</definedName>
    <definedName name="GRUP">Sheet3!$S$26</definedName>
    <definedName name="HE" localSheetId="0">'K070004'!#REF!</definedName>
    <definedName name="HE">Sheet3!$S$18</definedName>
    <definedName name="LA" localSheetId="0">'K070004'!#REF!</definedName>
    <definedName name="LA">Sheet3!$S$22</definedName>
    <definedName name="LAP" localSheetId="0">#REF!</definedName>
    <definedName name="LAP">#REF!</definedName>
    <definedName name="LO" localSheetId="0">'K070004'!#REF!</definedName>
    <definedName name="LO">Sheet3!$S$23</definedName>
    <definedName name="PR" localSheetId="0">'K070004'!#REF!</definedName>
    <definedName name="PR">Sheet3!$S$24</definedName>
    <definedName name="Pulp" localSheetId="0">'K070004'!#REF!</definedName>
    <definedName name="Pulp">Sheet3!$S$25</definedName>
    <definedName name="SP" localSheetId="0">'K070004'!#REF!</definedName>
    <definedName name="SP">Sheet3!$S$20</definedName>
    <definedName name="SPP" localSheetId="0">#REF!</definedName>
    <definedName name="SPP">#REF!</definedName>
    <definedName name="WH" localSheetId="0">'K070004'!#REF!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M10" i="4" l="1"/>
  <c r="D12" i="4" l="1"/>
  <c r="D10" i="4"/>
  <c r="L8" i="4" l="1"/>
  <c r="E8" i="4" l="1"/>
  <c r="F2" i="4"/>
  <c r="H2" i="4" s="1"/>
  <c r="G8" i="4" l="1"/>
  <c r="L7" i="4" l="1"/>
  <c r="L9" i="4"/>
  <c r="E9" i="4"/>
  <c r="E10" i="4" s="1"/>
  <c r="L10" i="4" l="1"/>
  <c r="E27" i="4"/>
  <c r="D27" i="4"/>
  <c r="C27" i="4"/>
  <c r="E26" i="4"/>
  <c r="D26" i="4"/>
  <c r="C26" i="4"/>
  <c r="F25" i="4"/>
  <c r="E25" i="4"/>
  <c r="D25" i="4"/>
  <c r="C25" i="4"/>
  <c r="E24" i="4"/>
  <c r="D24" i="4"/>
  <c r="C24" i="4"/>
  <c r="E23" i="4"/>
  <c r="D23" i="4"/>
  <c r="C23" i="4"/>
  <c r="E22" i="4"/>
  <c r="D22" i="4"/>
  <c r="C22" i="4"/>
  <c r="J8" i="4" s="1"/>
  <c r="E21" i="4"/>
  <c r="D21" i="4"/>
  <c r="C21" i="4"/>
  <c r="J7" i="4" s="1"/>
  <c r="D13" i="4"/>
  <c r="C13" i="4"/>
  <c r="E13" i="4" l="1"/>
  <c r="H8" i="4" s="1"/>
  <c r="M8" i="4" s="1"/>
  <c r="N8" i="4" s="1"/>
  <c r="K12" i="4"/>
  <c r="J9" i="4"/>
  <c r="J10" i="4" s="1"/>
  <c r="G9" i="4"/>
  <c r="G7" i="4"/>
  <c r="E24" i="3"/>
  <c r="G10" i="4" l="1"/>
  <c r="K13" i="4"/>
  <c r="K14" i="4" s="1"/>
  <c r="H7" i="4"/>
  <c r="H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H10" i="4" l="1"/>
  <c r="E47" i="3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7" i="4" l="1"/>
  <c r="N7" i="4" s="1"/>
  <c r="M9" i="4"/>
  <c r="L8" i="3"/>
  <c r="F8" i="3"/>
  <c r="L28" i="3"/>
  <c r="H37" i="3"/>
  <c r="H9" i="3" s="1"/>
  <c r="H27" i="3"/>
  <c r="F6" i="3" s="1"/>
  <c r="B6" i="3"/>
  <c r="N10" i="4" l="1"/>
  <c r="N9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<sst xmlns="http://schemas.openxmlformats.org/spreadsheetml/2006/main" count="188" uniqueCount="121">
  <si>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</si>
  <si>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</si>
  <si>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</si>
  <si>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</si>
  <si>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</si>
  <si>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</si>
  <si>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</si>
  <si>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</si>
  <si>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</si>
  <si>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</si>
  <si>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</si>
  <si>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</si>
  <si>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</si>
  <si>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</si>
  <si>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</si>
  <si>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</si>
  <si>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</si>
  <si>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</si>
  <si>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</si>
  <si>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</si>
  <si>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</si>
  <si>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</si>
  <si>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</si>
  <si>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</si>
  <si>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</si>
  <si>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</si>
  <si>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</si>
  <si>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</si>
  <si>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</si>
  <si>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</si>
  <si>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</si>
  <si>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</si>
  <si>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</si>
  <si>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</si>
  <si>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</si>
  <si>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</si>
  <si>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</si>
  <si>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</si>
  <si>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</si>
  <si>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</si>
  <si>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</si>
  <si>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</si>
  <si>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</si>
  <si>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</si>
  <si>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</si>
  <si>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</si>
  <si>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</si>
  <si>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</si>
  <si>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</si>
  <si>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</si>
  <si>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</si>
  <si>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</si>
  <si>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</si>
  <si>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</si>
  <si>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</si>
  <si>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</si>
  <si>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</si>
  <si>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</si>
  <si>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</si>
  <si>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</si>
  <si>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</si>
  <si>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</si>
  <si>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</si>
  <si>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</si>
  <si>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</si>
  <si>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</si>
  <si>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</si>
  <si>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</si>
  <si>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</si>
  <si>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</si>
  <si>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</si>
  <si>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</si>
  <si>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</si>
  <si>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</si>
  <si>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</si>
  <si>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</si>
  <si>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</si>
  <si>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</si>
  <si>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</si>
  <si>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</si>
  <si>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</si>
  <si>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</si>
  <si>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</si>
  <si>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</si>
  <si>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</si>
  <si>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</si>
  <si>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</si>
  <si>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</si>
  <si>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</si>
  <si>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</si>
  <si>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</si>
  <si>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</si>
  <si>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</si>
  <si>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</si>
  <si>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</si>
  <si>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</si>
  <si>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</si>
  <si>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</si>
  <si>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</si>
  <si>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</si>
  <si>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</si>
  <si>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</si>
  <si>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</si>
  <si>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</si>
  <si>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</si>
  <si>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Cruise Volume Gross:</t>
  </si>
  <si>
    <t>Cruise Volume Net:</t>
  </si>
  <si>
    <t>PULP PROFORMA</t>
  </si>
  <si>
    <t>Celgar Stratum 65</t>
  </si>
  <si>
    <t>-</t>
  </si>
  <si>
    <t>Stumpage Rate:</t>
  </si>
  <si>
    <t>Grade 1/2 Vol m3</t>
  </si>
  <si>
    <t>Grade 4/6/Z Vol m3</t>
  </si>
  <si>
    <t>DP:</t>
  </si>
  <si>
    <t>Celgar 85 WW Grn/Dry &lt;20% SL</t>
  </si>
  <si>
    <t>Celgar Stratum 85</t>
  </si>
  <si>
    <t>Est. Pulp &amp; G6:</t>
  </si>
  <si>
    <t>Area (ha):</t>
  </si>
  <si>
    <t>K070004</t>
  </si>
  <si>
    <t>Celgar 75 FI/LA &lt;20%SLSS</t>
  </si>
  <si>
    <t>Celgar Stratum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</si>
</sst>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2" fontId="5" fillId="0" borderId="9" xfId="3" applyNumberFormat="1" applyFont="1" applyFill="1" applyBorder="1" applyAlignment="1">
      <alignment horizontal="center"/>
    </xf>
    <xf numFmtId="0" fontId="4" fillId="0" borderId="55" xfId="3" applyFont="1" applyBorder="1"/>
    <xf numFmtId="164" fontId="4" fillId="0" borderId="34" xfId="3" applyNumberFormat="1" applyFont="1" applyFill="1" applyBorder="1" applyAlignment="1">
      <alignment horizontal="center"/>
    </xf>
    <xf numFmtId="164" fontId="4" fillId="5" borderId="37" xfId="3" applyNumberFormat="1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9" fontId="5" fillId="0" borderId="13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0" fontId="5" fillId="0" borderId="27" xfId="3" applyFont="1" applyBorder="1"/>
    <xf numFmtId="0" fontId="5" fillId="0" borderId="56" xfId="3" applyFont="1" applyBorder="1" applyAlignment="1">
      <alignment horizontal="center"/>
    </xf>
    <xf numFmtId="165" fontId="5" fillId="0" borderId="56" xfId="1" applyNumberFormat="1" applyFont="1" applyFill="1" applyBorder="1" applyAlignment="1">
      <alignment horizontal="center"/>
    </xf>
    <xf numFmtId="165" fontId="5" fillId="0" borderId="56" xfId="1" applyNumberFormat="1" applyFont="1" applyBorder="1" applyAlignment="1">
      <alignment horizontal="center"/>
    </xf>
    <xf numFmtId="164" fontId="5" fillId="0" borderId="56" xfId="3" applyNumberFormat="1" applyFont="1" applyBorder="1" applyAlignment="1">
      <alignment horizontal="center"/>
    </xf>
    <xf numFmtId="9" fontId="5" fillId="0" borderId="56" xfId="3" applyNumberFormat="1" applyFont="1" applyBorder="1" applyAlignment="1">
      <alignment horizontal="center"/>
    </xf>
    <xf numFmtId="164" fontId="5" fillId="0" borderId="56" xfId="3" applyNumberFormat="1" applyFont="1" applyFill="1" applyBorder="1" applyAlignment="1">
      <alignment horizontal="center"/>
    </xf>
    <xf numFmtId="164" fontId="5" fillId="0" borderId="28" xfId="3" applyNumberFormat="1" applyFont="1" applyBorder="1" applyAlignment="1">
      <alignment horizontal="center"/>
    </xf>
    <xf numFmtId="0" fontId="5" fillId="0" borderId="57" xfId="3" applyFont="1" applyBorder="1" applyAlignment="1">
      <alignment horizontal="center"/>
    </xf>
    <xf numFmtId="165" fontId="5" fillId="0" borderId="57" xfId="1" applyNumberFormat="1" applyFont="1" applyFill="1" applyBorder="1" applyAlignment="1">
      <alignment horizontal="center"/>
    </xf>
    <xf numFmtId="165" fontId="5" fillId="0" borderId="57" xfId="1" applyNumberFormat="1" applyFont="1" applyBorder="1" applyAlignment="1">
      <alignment horizontal="center"/>
    </xf>
    <xf numFmtId="164" fontId="5" fillId="0" borderId="57" xfId="3" applyNumberFormat="1" applyFont="1" applyBorder="1" applyAlignment="1">
      <alignment horizontal="center"/>
    </xf>
    <xf numFmtId="9" fontId="5" fillId="0" borderId="57" xfId="3" applyNumberFormat="1" applyFont="1" applyBorder="1" applyAlignment="1">
      <alignment horizontal="center"/>
    </xf>
    <xf numFmtId="164" fontId="5" fillId="0" borderId="57" xfId="3" applyNumberFormat="1" applyFont="1" applyFill="1" applyBorder="1" applyAlignment="1">
      <alignment horizontal="center"/>
    </xf>
    <xf numFmtId="164" fontId="5" fillId="0" borderId="39" xfId="3" applyNumberFormat="1" applyFont="1" applyBorder="1" applyAlignment="1">
      <alignment horizontal="center"/>
    </xf>
    <xf numFmtId="1" fontId="9" fillId="2" borderId="0" xfId="3" applyNumberFormat="1" applyFont="1" applyFill="1" applyBorder="1" applyAlignment="1">
      <alignment horizontal="left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zoomScaleNormal="100" workbookViewId="0">
      <selection activeCell="M11" sqref="M11"/>
    </sheetView>
  </sheetViews>
  <sheetFormatPr defaultColWidth="2.28515625" defaultRowHeight="12.75" x14ac:dyDescent="0.2"/>
  <cols>
    <col min="1" max="1" width="30.8554687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105</v>
      </c>
      <c r="B2" s="227">
        <v>4408</v>
      </c>
      <c r="C2" s="57" t="s">
        <v>106</v>
      </c>
      <c r="D2" s="227">
        <v>3940</v>
      </c>
      <c r="E2" s="228" t="s">
        <v>113</v>
      </c>
      <c r="F2" s="227">
        <f>B2-D2</f>
        <v>468</v>
      </c>
      <c r="G2" s="228" t="s">
        <v>116</v>
      </c>
      <c r="H2" s="227">
        <f>F2*1.2</f>
        <v>561.6</v>
      </c>
      <c r="J2" s="228" t="s">
        <v>110</v>
      </c>
      <c r="K2" s="229">
        <v>27.75</v>
      </c>
      <c r="M2" s="228" t="s">
        <v>117</v>
      </c>
      <c r="N2" s="227">
        <v>9.8000000000000007</v>
      </c>
    </row>
    <row r="3" spans="1:15" s="10" customFormat="1" ht="12" x14ac:dyDescent="0.2">
      <c r="A3" s="266" t="s">
        <v>118</v>
      </c>
      <c r="B3" s="267"/>
      <c r="C3" s="268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8" x14ac:dyDescent="0.25">
      <c r="A4" s="269"/>
      <c r="B4" s="270"/>
      <c r="C4" s="271"/>
      <c r="D4" s="256" t="s">
        <v>107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72"/>
      <c r="B5" s="273"/>
      <c r="C5" s="274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241" t="s">
        <v>104</v>
      </c>
      <c r="B7" s="242" t="s">
        <v>47</v>
      </c>
      <c r="C7" s="242">
        <v>1533</v>
      </c>
      <c r="D7" s="243">
        <v>47</v>
      </c>
      <c r="E7" s="244">
        <v>48</v>
      </c>
      <c r="F7" s="245">
        <v>35</v>
      </c>
      <c r="G7" s="245">
        <f t="shared" ref="G7" si="0">E7*F7</f>
        <v>1680</v>
      </c>
      <c r="H7" s="245">
        <f>$E$13</f>
        <v>41.3</v>
      </c>
      <c r="I7" s="245">
        <v>0</v>
      </c>
      <c r="J7" s="245">
        <f>C21</f>
        <v>14.76392895096402</v>
      </c>
      <c r="K7" s="246">
        <v>0.08</v>
      </c>
      <c r="L7" s="247">
        <f>(K2*K7)+(0.25*(1-K7))</f>
        <v>2.4500000000000002</v>
      </c>
      <c r="M7" s="247">
        <f t="shared" ref="M7" si="1">E7*(F7-H7-I7-J7-L7)</f>
        <v>-1128.6685896462729</v>
      </c>
      <c r="N7" s="248">
        <f>M7/E7</f>
        <v>-23.513928950964019</v>
      </c>
    </row>
    <row r="8" spans="1:15" s="10" customFormat="1" ht="12" x14ac:dyDescent="0.2">
      <c r="A8" s="94" t="s">
        <v>114</v>
      </c>
      <c r="B8" s="236" t="s">
        <v>47</v>
      </c>
      <c r="C8" s="236">
        <v>1533</v>
      </c>
      <c r="D8" s="237">
        <v>346</v>
      </c>
      <c r="E8" s="238">
        <f>D8</f>
        <v>346</v>
      </c>
      <c r="F8" s="131">
        <v>35</v>
      </c>
      <c r="G8" s="131">
        <f>E8*F8</f>
        <v>12110</v>
      </c>
      <c r="H8" s="131">
        <f>$E$13</f>
        <v>41.3</v>
      </c>
      <c r="I8" s="131">
        <v>0</v>
      </c>
      <c r="J8" s="131">
        <f>C22</f>
        <v>10.125010225405113</v>
      </c>
      <c r="K8" s="239">
        <v>0.12</v>
      </c>
      <c r="L8" s="240">
        <f>($K$2*K8)+(0.25*(1-K8))</f>
        <v>3.5500000000000003</v>
      </c>
      <c r="M8" s="240">
        <f>E8*(F8-H8-I8-J8-L8)</f>
        <v>-6911.3535379901687</v>
      </c>
      <c r="N8" s="133">
        <f>M8/E8</f>
        <v>-19.975010225405111</v>
      </c>
      <c r="O8" s="82"/>
    </row>
    <row r="9" spans="1:15" s="10" customFormat="1" thickBot="1" x14ac:dyDescent="0.25">
      <c r="A9" s="113" t="s">
        <v>119</v>
      </c>
      <c r="B9" s="249" t="s">
        <v>47</v>
      </c>
      <c r="C9" s="249">
        <v>1533</v>
      </c>
      <c r="D9" s="250">
        <v>168</v>
      </c>
      <c r="E9" s="251">
        <f>D9</f>
        <v>168</v>
      </c>
      <c r="F9" s="252">
        <v>35</v>
      </c>
      <c r="G9" s="252">
        <f>E9*F9</f>
        <v>5880</v>
      </c>
      <c r="H9" s="252">
        <f>$E$13</f>
        <v>41.3</v>
      </c>
      <c r="I9" s="252">
        <v>0</v>
      </c>
      <c r="J9" s="252">
        <f>C23</f>
        <v>10.554263565891473</v>
      </c>
      <c r="K9" s="253">
        <v>0.09</v>
      </c>
      <c r="L9" s="254">
        <f>(K2*K9)+(0.25*(1-K9))</f>
        <v>2.7250000000000001</v>
      </c>
      <c r="M9" s="254">
        <f>E9*(F9-H9-I9-J9-L9)</f>
        <v>-3289.3162790697675</v>
      </c>
      <c r="N9" s="255">
        <f>M9/E9</f>
        <v>-19.579263565891473</v>
      </c>
    </row>
    <row r="10" spans="1:15" s="10" customFormat="1" thickBot="1" x14ac:dyDescent="0.25">
      <c r="A10" s="233" t="s">
        <v>51</v>
      </c>
      <c r="B10" s="116"/>
      <c r="C10" s="117"/>
      <c r="D10" s="118">
        <f>SUM(D7:D9)</f>
        <v>561</v>
      </c>
      <c r="E10" s="118">
        <f>SUM(E7:E9)</f>
        <v>562</v>
      </c>
      <c r="F10" s="119"/>
      <c r="G10" s="119">
        <f>SUM(G7:G9)</f>
        <v>19670</v>
      </c>
      <c r="H10" s="119">
        <f>SUMPRODUCT(E7:E9,H7:H9)/E10</f>
        <v>41.3</v>
      </c>
      <c r="I10" s="119"/>
      <c r="J10" s="119">
        <f>SUMPRODUCT(E7:E9,J7:J9)/E10</f>
        <v>10.649534531505711</v>
      </c>
      <c r="K10" s="119"/>
      <c r="L10" s="119">
        <f>SUMPRODUCT(E7:E9,L7:L9)/E10</f>
        <v>3.2094306049822063</v>
      </c>
      <c r="M10" s="234">
        <f>SUM(M7:M9)</f>
        <v>-11329.338406706209</v>
      </c>
      <c r="N10" s="235">
        <f>M10/E10</f>
        <v>-20.158965136487915</v>
      </c>
      <c r="O10" s="9"/>
    </row>
    <row r="11" spans="1:15" s="10" customFormat="1" thickBot="1" x14ac:dyDescent="0.25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</row>
    <row r="12" spans="1:15" s="10" customFormat="1" ht="12" x14ac:dyDescent="0.2">
      <c r="A12" s="275" t="s">
        <v>52</v>
      </c>
      <c r="B12" s="276"/>
      <c r="C12" s="125">
        <v>0</v>
      </c>
      <c r="D12" s="125">
        <f>(0.16*50)+(0.74*45)</f>
        <v>41.3</v>
      </c>
      <c r="E12" s="126" t="s">
        <v>53</v>
      </c>
      <c r="F12" s="277"/>
      <c r="G12" s="278"/>
      <c r="H12" s="279"/>
      <c r="I12" s="43"/>
      <c r="J12" s="43" t="s">
        <v>111</v>
      </c>
      <c r="K12" s="178">
        <f>(E7*K7)+(E8*K8)+(E9*K9)</f>
        <v>60.48</v>
      </c>
      <c r="L12" s="43"/>
      <c r="M12" s="127"/>
    </row>
    <row r="13" spans="1:15" s="10" customFormat="1" ht="12" x14ac:dyDescent="0.2">
      <c r="A13" s="286" t="s">
        <v>56</v>
      </c>
      <c r="B13" s="287"/>
      <c r="C13" s="100">
        <f>C12*C15</f>
        <v>0</v>
      </c>
      <c r="D13" s="100">
        <f>D12*D15</f>
        <v>41.3</v>
      </c>
      <c r="E13" s="129">
        <f>SUM(C13:D13)</f>
        <v>41.3</v>
      </c>
      <c r="F13" s="280"/>
      <c r="G13" s="281"/>
      <c r="H13" s="282"/>
      <c r="I13" s="43"/>
      <c r="J13" s="43" t="s">
        <v>112</v>
      </c>
      <c r="K13" s="232">
        <f>E10-K12</f>
        <v>501.52</v>
      </c>
      <c r="L13" s="43"/>
      <c r="M13" s="127"/>
    </row>
    <row r="14" spans="1:15" s="10" customFormat="1" ht="12" x14ac:dyDescent="0.2">
      <c r="A14" s="286" t="s">
        <v>61</v>
      </c>
      <c r="B14" s="287"/>
      <c r="C14" s="134" t="s">
        <v>62</v>
      </c>
      <c r="D14" s="134" t="s">
        <v>63</v>
      </c>
      <c r="E14" s="135"/>
      <c r="F14" s="280"/>
      <c r="G14" s="281"/>
      <c r="H14" s="282"/>
      <c r="I14" s="43"/>
      <c r="J14" s="43"/>
      <c r="K14" s="178">
        <f>SUM(K12:K13)</f>
        <v>562</v>
      </c>
      <c r="L14" s="43"/>
      <c r="M14" s="127"/>
    </row>
    <row r="15" spans="1:15" s="10" customFormat="1" thickBot="1" x14ac:dyDescent="0.25">
      <c r="A15" s="288" t="s">
        <v>64</v>
      </c>
      <c r="B15" s="289"/>
      <c r="C15" s="140">
        <v>1</v>
      </c>
      <c r="D15" s="140">
        <v>1</v>
      </c>
      <c r="E15" s="48"/>
      <c r="F15" s="283"/>
      <c r="G15" s="284"/>
      <c r="H15" s="285"/>
      <c r="I15" s="43"/>
      <c r="J15" s="43"/>
      <c r="K15" s="43"/>
      <c r="L15" s="43"/>
      <c r="M15" s="127"/>
    </row>
    <row r="16" spans="1:15" s="10" customFormat="1" ht="12" x14ac:dyDescent="0.2">
      <c r="A16" s="257"/>
      <c r="B16" s="258"/>
      <c r="C16" s="258"/>
      <c r="D16" s="258"/>
      <c r="E16" s="258"/>
      <c r="F16" s="258"/>
      <c r="G16" s="258"/>
      <c r="H16" s="259"/>
      <c r="I16" s="43"/>
      <c r="J16" s="43"/>
      <c r="K16" s="43"/>
      <c r="L16" s="43"/>
      <c r="M16" s="127"/>
    </row>
    <row r="17" spans="1:14" s="10" customFormat="1" thickBot="1" x14ac:dyDescent="0.25">
      <c r="A17" s="260"/>
      <c r="B17" s="261"/>
      <c r="C17" s="261"/>
      <c r="D17" s="261"/>
      <c r="E17" s="261"/>
      <c r="F17" s="261"/>
      <c r="G17" s="261"/>
      <c r="H17" s="262"/>
      <c r="I17" s="43"/>
      <c r="J17" s="43"/>
      <c r="K17" s="43"/>
      <c r="L17" s="43"/>
      <c r="M17" s="127"/>
    </row>
    <row r="18" spans="1:14" s="10" customFormat="1" thickBot="1" x14ac:dyDescent="0.25">
      <c r="A18" s="263"/>
      <c r="B18" s="264"/>
      <c r="C18" s="265" t="s">
        <v>78</v>
      </c>
      <c r="D18" s="265"/>
      <c r="E18" s="166">
        <v>3.89</v>
      </c>
      <c r="F18" s="167"/>
      <c r="G18" s="43"/>
      <c r="H18" s="43"/>
      <c r="I18" s="43"/>
      <c r="J18" s="43"/>
      <c r="K18" s="43"/>
      <c r="L18" s="43"/>
      <c r="M18" s="168"/>
      <c r="N18" s="168"/>
    </row>
    <row r="19" spans="1:14" s="10" customFormat="1" thickBot="1" x14ac:dyDescent="0.25">
      <c r="A19" s="169"/>
      <c r="B19" s="170" t="s">
        <v>79</v>
      </c>
      <c r="C19" s="171">
        <v>3.5</v>
      </c>
      <c r="D19" s="171">
        <v>0</v>
      </c>
      <c r="E19" s="171">
        <v>0</v>
      </c>
      <c r="F19" s="172">
        <v>0</v>
      </c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3"/>
      <c r="B20" s="174" t="s">
        <v>80</v>
      </c>
      <c r="C20" s="174" t="s">
        <v>48</v>
      </c>
      <c r="D20" s="11"/>
      <c r="E20" s="11"/>
      <c r="F20" s="175"/>
      <c r="G20" s="43"/>
      <c r="H20" s="43"/>
      <c r="I20" s="43"/>
      <c r="J20" s="43"/>
      <c r="K20" s="43"/>
      <c r="L20" s="43"/>
      <c r="M20" s="168"/>
      <c r="N20" s="168"/>
    </row>
    <row r="21" spans="1:14" s="10" customFormat="1" ht="12" x14ac:dyDescent="0.2">
      <c r="A21" s="176" t="s">
        <v>108</v>
      </c>
      <c r="B21" s="177">
        <v>0.92218</v>
      </c>
      <c r="C21" s="178">
        <f>($C$19*$E$18)/B21</f>
        <v>14.76392895096402</v>
      </c>
      <c r="D21" s="178">
        <f>($D$19*$E$18)/B21</f>
        <v>0</v>
      </c>
      <c r="E21" s="178">
        <f>($E$19*$E$18)/B21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80" customFormat="1" ht="12" x14ac:dyDescent="0.2">
      <c r="A22" s="176" t="s">
        <v>115</v>
      </c>
      <c r="B22" s="177">
        <v>1.3446899999999999</v>
      </c>
      <c r="C22" s="178">
        <f t="shared" ref="C22:C27" si="2">($C$19*$E$18)/B22</f>
        <v>10.125010225405113</v>
      </c>
      <c r="D22" s="178">
        <f t="shared" ref="D22:D26" si="3">($D$19*$E$18)/B22</f>
        <v>0</v>
      </c>
      <c r="E22" s="178">
        <f t="shared" ref="E22:E27" si="4">($E$19*$E$18)/B22</f>
        <v>0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120</v>
      </c>
      <c r="B23" s="177">
        <v>1.29</v>
      </c>
      <c r="C23" s="178">
        <f t="shared" si="2"/>
        <v>10.554263565891473</v>
      </c>
      <c r="D23" s="178">
        <f t="shared" si="3"/>
        <v>0</v>
      </c>
      <c r="E23" s="178">
        <f t="shared" si="4"/>
        <v>0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109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/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109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 t="e">
        <f>F19*E18/B25</f>
        <v>#DIV/0!</v>
      </c>
      <c r="G25" s="43"/>
      <c r="H25" s="43"/>
      <c r="I25" s="43"/>
      <c r="J25" s="43"/>
      <c r="K25" s="43"/>
      <c r="L25" s="43"/>
      <c r="M25" s="168"/>
      <c r="N25" s="168"/>
    </row>
    <row r="26" spans="1:14" s="10" customFormat="1" ht="12" x14ac:dyDescent="0.2">
      <c r="A26" s="176" t="s">
        <v>109</v>
      </c>
      <c r="B26" s="177">
        <v>0</v>
      </c>
      <c r="C26" s="178" t="e">
        <f t="shared" si="2"/>
        <v>#DIV/0!</v>
      </c>
      <c r="D26" s="178" t="e">
        <f t="shared" si="3"/>
        <v>#DIV/0!</v>
      </c>
      <c r="E26" s="178" t="e">
        <f t="shared" si="4"/>
        <v>#DIV/0!</v>
      </c>
      <c r="F26" s="179"/>
      <c r="G26" s="43"/>
      <c r="H26" s="43"/>
      <c r="I26" s="43"/>
      <c r="J26" s="43"/>
      <c r="K26" s="43"/>
      <c r="L26" s="43"/>
      <c r="M26" s="168"/>
      <c r="N26" s="168"/>
    </row>
    <row r="27" spans="1:14" s="10" customFormat="1" thickBot="1" x14ac:dyDescent="0.25">
      <c r="A27" s="181" t="s">
        <v>109</v>
      </c>
      <c r="B27" s="182">
        <v>0</v>
      </c>
      <c r="C27" s="183" t="e">
        <f t="shared" si="2"/>
        <v>#DIV/0!</v>
      </c>
      <c r="D27" s="183" t="e">
        <f>($D$19*$E$18)/B27</f>
        <v>#DIV/0!</v>
      </c>
      <c r="E27" s="183" t="e">
        <f t="shared" si="4"/>
        <v>#DIV/0!</v>
      </c>
      <c r="F27" s="184"/>
      <c r="G27" s="43"/>
      <c r="H27" s="43"/>
      <c r="I27" s="43"/>
      <c r="J27" s="43"/>
      <c r="K27" s="43"/>
      <c r="L27" s="43"/>
      <c r="M27" s="168"/>
      <c r="N27" s="168"/>
    </row>
    <row r="28" spans="1:14" s="10" customFormat="1" ht="12" x14ac:dyDescent="0.2">
      <c r="A28" s="210"/>
      <c r="B28" s="21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68"/>
      <c r="N28" s="168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3:14" x14ac:dyDescent="0.2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3:14" x14ac:dyDescent="0.2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3:14" x14ac:dyDescent="0.2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9">
    <mergeCell ref="A16:H17"/>
    <mergeCell ref="A18:B18"/>
    <mergeCell ref="C18:D18"/>
    <mergeCell ref="A3:C5"/>
    <mergeCell ref="A12:B12"/>
    <mergeCell ref="F12:H15"/>
    <mergeCell ref="A13:B13"/>
    <mergeCell ref="A14:B14"/>
    <mergeCell ref="A15:B15"/>
  </mergeCells>
  <pageMargins left="0.7" right="0.7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66" t="s">
        <v>96</v>
      </c>
      <c r="B1" s="267"/>
      <c r="C1" s="268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69"/>
      <c r="B2" s="270"/>
      <c r="C2" s="271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72"/>
      <c r="B3" s="273"/>
      <c r="C3" s="274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66" t="s">
        <v>98</v>
      </c>
      <c r="B11" s="267"/>
      <c r="C11" s="268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69"/>
      <c r="B12" s="270"/>
      <c r="C12" s="271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72"/>
      <c r="B13" s="273"/>
      <c r="C13" s="274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90" t="s">
        <v>19</v>
      </c>
      <c r="S13" s="291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75" t="s">
        <v>52</v>
      </c>
      <c r="B29" s="276"/>
      <c r="C29" s="125">
        <v>22.5</v>
      </c>
      <c r="D29" s="125">
        <v>0</v>
      </c>
      <c r="E29" s="126" t="s">
        <v>53</v>
      </c>
      <c r="F29" s="277" t="s">
        <v>54</v>
      </c>
      <c r="G29" s="278"/>
      <c r="H29" s="279"/>
      <c r="I29" s="292" t="s">
        <v>55</v>
      </c>
      <c r="J29" s="293"/>
      <c r="K29" s="293"/>
      <c r="L29" s="294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86" t="s">
        <v>56</v>
      </c>
      <c r="B30" s="287"/>
      <c r="C30" s="100">
        <f>C29*C32</f>
        <v>22.5</v>
      </c>
      <c r="D30" s="100">
        <f>D29*D32</f>
        <v>0</v>
      </c>
      <c r="E30" s="129">
        <f>SUM(C30:D30)</f>
        <v>22.5</v>
      </c>
      <c r="F30" s="280"/>
      <c r="G30" s="281"/>
      <c r="H30" s="282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86" t="s">
        <v>61</v>
      </c>
      <c r="B31" s="287"/>
      <c r="C31" s="134" t="s">
        <v>62</v>
      </c>
      <c r="D31" s="134" t="s">
        <v>63</v>
      </c>
      <c r="E31" s="135"/>
      <c r="F31" s="280"/>
      <c r="G31" s="281"/>
      <c r="H31" s="282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88" t="s">
        <v>64</v>
      </c>
      <c r="B32" s="289"/>
      <c r="C32" s="140">
        <v>1</v>
      </c>
      <c r="D32" s="140">
        <v>0</v>
      </c>
      <c r="E32" s="48"/>
      <c r="F32" s="283"/>
      <c r="G32" s="284"/>
      <c r="H32" s="285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57"/>
      <c r="B33" s="258"/>
      <c r="C33" s="258"/>
      <c r="D33" s="258"/>
      <c r="E33" s="258"/>
      <c r="F33" s="258"/>
      <c r="G33" s="258"/>
      <c r="H33" s="259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60"/>
      <c r="B34" s="261"/>
      <c r="C34" s="261"/>
      <c r="D34" s="261"/>
      <c r="E34" s="261"/>
      <c r="F34" s="261"/>
      <c r="G34" s="261"/>
      <c r="H34" s="262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95" t="s">
        <v>65</v>
      </c>
      <c r="B35" s="296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63"/>
      <c r="B38" s="264"/>
      <c r="C38" s="265" t="s">
        <v>78</v>
      </c>
      <c r="D38" s="265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66"/>
      <c r="B49" s="267"/>
      <c r="C49" s="268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69"/>
      <c r="B50" s="270"/>
      <c r="C50" s="271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72"/>
      <c r="B51" s="273"/>
      <c r="C51" s="274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75"/>
      <c r="B67" s="276"/>
      <c r="C67" s="125"/>
      <c r="D67" s="125"/>
      <c r="E67" s="126"/>
      <c r="F67" s="277"/>
      <c r="G67" s="278"/>
      <c r="H67" s="279"/>
      <c r="I67" s="292"/>
      <c r="J67" s="293"/>
      <c r="K67" s="293"/>
      <c r="L67" s="294"/>
      <c r="M67" s="127"/>
      <c r="N67" s="128"/>
    </row>
    <row r="68" spans="1:18" s="10" customFormat="1" ht="12" x14ac:dyDescent="0.2">
      <c r="A68" s="286"/>
      <c r="B68" s="287"/>
      <c r="C68" s="100"/>
      <c r="D68" s="100"/>
      <c r="E68" s="129"/>
      <c r="F68" s="280"/>
      <c r="G68" s="281"/>
      <c r="H68" s="282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86"/>
      <c r="B69" s="287"/>
      <c r="C69" s="134"/>
      <c r="D69" s="134"/>
      <c r="E69" s="135"/>
      <c r="F69" s="280"/>
      <c r="G69" s="281"/>
      <c r="H69" s="282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88"/>
      <c r="B70" s="289"/>
      <c r="C70" s="140"/>
      <c r="D70" s="140"/>
      <c r="E70" s="48"/>
      <c r="F70" s="283"/>
      <c r="G70" s="284"/>
      <c r="H70" s="285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57"/>
      <c r="B71" s="258"/>
      <c r="C71" s="258"/>
      <c r="D71" s="258"/>
      <c r="E71" s="258"/>
      <c r="F71" s="258"/>
      <c r="G71" s="258"/>
      <c r="H71" s="259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60"/>
      <c r="B72" s="261"/>
      <c r="C72" s="261"/>
      <c r="D72" s="261"/>
      <c r="E72" s="261"/>
      <c r="F72" s="261"/>
      <c r="G72" s="261"/>
      <c r="H72" s="262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97"/>
      <c r="B73" s="298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63"/>
      <c r="B76" s="264"/>
      <c r="C76" s="265"/>
      <c r="D76" s="265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66"/>
      <c r="B87" s="267"/>
      <c r="C87" s="268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69"/>
      <c r="B88" s="270"/>
      <c r="C88" s="271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72"/>
      <c r="B89" s="273"/>
      <c r="C89" s="274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75"/>
      <c r="B105" s="276"/>
      <c r="C105" s="125"/>
      <c r="D105" s="125"/>
      <c r="E105" s="126"/>
      <c r="F105" s="277"/>
      <c r="G105" s="278"/>
      <c r="H105" s="279"/>
      <c r="I105" s="292"/>
      <c r="J105" s="293"/>
      <c r="K105" s="293"/>
      <c r="L105" s="294"/>
      <c r="M105" s="127"/>
      <c r="N105" s="128"/>
    </row>
    <row r="106" spans="1:18" s="10" customFormat="1" ht="12" x14ac:dyDescent="0.2">
      <c r="A106" s="286"/>
      <c r="B106" s="287"/>
      <c r="C106" s="100"/>
      <c r="D106" s="100"/>
      <c r="E106" s="129"/>
      <c r="F106" s="280"/>
      <c r="G106" s="281"/>
      <c r="H106" s="282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86"/>
      <c r="B107" s="287"/>
      <c r="C107" s="134"/>
      <c r="D107" s="134"/>
      <c r="E107" s="135"/>
      <c r="F107" s="280"/>
      <c r="G107" s="281"/>
      <c r="H107" s="282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88"/>
      <c r="B108" s="289"/>
      <c r="C108" s="140"/>
      <c r="D108" s="140"/>
      <c r="E108" s="48"/>
      <c r="F108" s="283"/>
      <c r="G108" s="284"/>
      <c r="H108" s="285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57"/>
      <c r="B109" s="258"/>
      <c r="C109" s="258"/>
      <c r="D109" s="258"/>
      <c r="E109" s="258"/>
      <c r="F109" s="258"/>
      <c r="G109" s="258"/>
      <c r="H109" s="259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60"/>
      <c r="B110" s="261"/>
      <c r="C110" s="261"/>
      <c r="D110" s="261"/>
      <c r="E110" s="261"/>
      <c r="F110" s="261"/>
      <c r="G110" s="261"/>
      <c r="H110" s="262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97"/>
      <c r="B111" s="298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63"/>
      <c r="B114" s="264"/>
      <c r="C114" s="265"/>
      <c r="D114" s="265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33:H34"/>
    <mergeCell ref="A35:B35"/>
    <mergeCell ref="A38:B38"/>
    <mergeCell ref="C38:D38"/>
    <mergeCell ref="A49:C51"/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K070004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2018-11-27T00:53:39Z</cp:lastPrinted>
  <dcterms:created xsi:type="dcterms:W3CDTF">2013-11-19T23:22:35Z</dcterms:created>
  <dcterms:modified xsi:type="dcterms:W3CDTF">2018-11-28T23:08:45Z</dcterms:modified>
</cp:coreProperties>
</file>